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anakers/Dropbox/ADjunct CEO/ANES Health/Customer Programs/Tools/"/>
    </mc:Choice>
  </mc:AlternateContent>
  <xr:revisionPtr revIDLastSave="0" documentId="13_ncr:1_{11720F66-9769-7141-8398-6572A6D0CD09}" xr6:coauthVersionLast="45" xr6:coauthVersionMax="45" xr10:uidLastSave="{00000000-0000-0000-0000-000000000000}"/>
  <bookViews>
    <workbookView xWindow="8020" yWindow="2440" windowWidth="51400" windowHeight="25880" activeTab="4" xr2:uid="{CBE61337-3422-2A4B-B569-79C4EE9CB172}"/>
  </bookViews>
  <sheets>
    <sheet name="Assumptions" sheetId="1" r:id="rId1"/>
    <sheet name="Income Statement" sheetId="2" r:id="rId2"/>
    <sheet name="Model Operation Assumptions" sheetId="5" r:id="rId3"/>
    <sheet name="Model Business Results" sheetId="6" r:id="rId4"/>
    <sheet name="Marketing Calculator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7" l="1"/>
  <c r="A11" i="7" s="1"/>
  <c r="H16" i="5"/>
  <c r="I16" i="5"/>
  <c r="H17" i="5"/>
  <c r="I17" i="5"/>
  <c r="H18" i="5"/>
  <c r="I18" i="5"/>
  <c r="G17" i="5"/>
  <c r="G18" i="5"/>
  <c r="G16" i="5"/>
  <c r="F31" i="5"/>
  <c r="F30" i="5"/>
  <c r="F23" i="5"/>
  <c r="F24" i="5"/>
  <c r="F25" i="5"/>
  <c r="F26" i="5"/>
  <c r="F27" i="5"/>
  <c r="F28" i="5"/>
  <c r="F22" i="5"/>
  <c r="H10" i="5"/>
  <c r="H11" i="5"/>
  <c r="H12" i="5"/>
  <c r="H13" i="5"/>
  <c r="H9" i="5"/>
  <c r="G10" i="5"/>
  <c r="I10" i="5" s="1"/>
  <c r="G11" i="5"/>
  <c r="I11" i="5" s="1"/>
  <c r="G12" i="5"/>
  <c r="I12" i="5" s="1"/>
  <c r="G13" i="5"/>
  <c r="I13" i="5" s="1"/>
  <c r="G9" i="5"/>
  <c r="I9" i="5" s="1"/>
  <c r="F35" i="5"/>
  <c r="F36" i="5"/>
  <c r="F37" i="5"/>
  <c r="F38" i="5"/>
  <c r="F39" i="5"/>
  <c r="F40" i="5"/>
  <c r="F41" i="5"/>
  <c r="F42" i="5"/>
  <c r="F43" i="5"/>
  <c r="F44" i="5"/>
  <c r="F45" i="5"/>
  <c r="F34" i="5"/>
  <c r="A16" i="7" l="1"/>
  <c r="A12" i="7"/>
  <c r="A17" i="7"/>
  <c r="F10" i="1"/>
  <c r="F13" i="1"/>
  <c r="F12" i="1"/>
  <c r="F11" i="1"/>
  <c r="F9" i="1"/>
  <c r="F13" i="5"/>
  <c r="F12" i="5"/>
  <c r="F11" i="5"/>
  <c r="F10" i="5"/>
  <c r="F9" i="5"/>
  <c r="D16" i="6"/>
  <c r="F16" i="6" s="1"/>
  <c r="D27" i="6"/>
  <c r="D26" i="6"/>
  <c r="F26" i="6" s="1"/>
  <c r="D25" i="6"/>
  <c r="F25" i="6" s="1"/>
  <c r="D23" i="6"/>
  <c r="F23" i="6" s="1"/>
  <c r="D22" i="6"/>
  <c r="F22" i="6" s="1"/>
  <c r="D21" i="6"/>
  <c r="F21" i="6" s="1"/>
  <c r="D20" i="6"/>
  <c r="F20" i="6" s="1"/>
  <c r="D19" i="6"/>
  <c r="F19" i="6" s="1"/>
  <c r="D18" i="6"/>
  <c r="F18" i="6" s="1"/>
  <c r="D11" i="6"/>
  <c r="F11" i="6" s="1"/>
  <c r="D7" i="6"/>
  <c r="F7" i="6" s="1"/>
  <c r="D6" i="6"/>
  <c r="F6" i="6" s="1"/>
  <c r="F27" i="6"/>
  <c r="D17" i="6" l="1"/>
  <c r="F17" i="6" s="1"/>
  <c r="D8" i="6"/>
  <c r="D24" i="6" s="1"/>
  <c r="F24" i="6" l="1"/>
  <c r="F8" i="6"/>
  <c r="D13" i="6"/>
  <c r="D29" i="6" l="1"/>
  <c r="F29" i="6" s="1"/>
  <c r="F13" i="6"/>
  <c r="D31" i="6" l="1"/>
  <c r="F31" i="6" s="1"/>
  <c r="F32" i="6" l="1"/>
  <c r="D26" i="2"/>
  <c r="F26" i="2" s="1"/>
  <c r="H26" i="6" s="1"/>
  <c r="I26" i="6" s="1"/>
  <c r="D27" i="2"/>
  <c r="F27" i="2" s="1"/>
  <c r="H27" i="6" s="1"/>
  <c r="I27" i="6" s="1"/>
  <c r="D25" i="2"/>
  <c r="F25" i="2" s="1"/>
  <c r="H25" i="6" s="1"/>
  <c r="I25" i="6" s="1"/>
  <c r="D23" i="2"/>
  <c r="F23" i="2" s="1"/>
  <c r="H23" i="6" s="1"/>
  <c r="I23" i="6" s="1"/>
  <c r="D20" i="2"/>
  <c r="F20" i="2" s="1"/>
  <c r="H20" i="6" s="1"/>
  <c r="I20" i="6" s="1"/>
  <c r="D21" i="2"/>
  <c r="F21" i="2" s="1"/>
  <c r="H21" i="6" s="1"/>
  <c r="I21" i="6" s="1"/>
  <c r="D22" i="2"/>
  <c r="F22" i="2" s="1"/>
  <c r="H22" i="6" s="1"/>
  <c r="I22" i="6" s="1"/>
  <c r="D19" i="2"/>
  <c r="F19" i="2" s="1"/>
  <c r="H19" i="6" s="1"/>
  <c r="I19" i="6" s="1"/>
  <c r="D18" i="2"/>
  <c r="F18" i="2" s="1"/>
  <c r="H18" i="6" s="1"/>
  <c r="I18" i="6" s="1"/>
  <c r="D16" i="2"/>
  <c r="D17" i="2" s="1"/>
  <c r="F17" i="2" s="1"/>
  <c r="H17" i="6" s="1"/>
  <c r="I17" i="6" s="1"/>
  <c r="D6" i="2"/>
  <c r="F6" i="2" s="1"/>
  <c r="H6" i="6" s="1"/>
  <c r="I6" i="6" s="1"/>
  <c r="D7" i="2"/>
  <c r="F7" i="2" s="1"/>
  <c r="H7" i="6" s="1"/>
  <c r="I7" i="6" s="1"/>
  <c r="D11" i="2"/>
  <c r="F11" i="2" s="1"/>
  <c r="H11" i="6" s="1"/>
  <c r="I11" i="6" s="1"/>
  <c r="F16" i="2" l="1"/>
  <c r="H16" i="6" s="1"/>
  <c r="I16" i="6" s="1"/>
  <c r="D8" i="2"/>
  <c r="D13" i="2" s="1"/>
  <c r="F13" i="2" s="1"/>
  <c r="H13" i="6" s="1"/>
  <c r="I13" i="6" s="1"/>
  <c r="D24" i="2" l="1"/>
  <c r="F8" i="2"/>
  <c r="H8" i="6" s="1"/>
  <c r="I8" i="6" s="1"/>
  <c r="D29" i="2" l="1"/>
  <c r="F24" i="2"/>
  <c r="H24" i="6" s="1"/>
  <c r="I24" i="6" s="1"/>
  <c r="F29" i="2" l="1"/>
  <c r="H29" i="6" s="1"/>
  <c r="I29" i="6" s="1"/>
  <c r="D31" i="2"/>
  <c r="F31" i="2" s="1"/>
  <c r="F32" i="2" l="1"/>
  <c r="H32" i="6" s="1"/>
  <c r="I32" i="6" s="1"/>
  <c r="H31" i="6"/>
  <c r="I31" i="6" s="1"/>
</calcChain>
</file>

<file path=xl/sharedStrings.xml><?xml version="1.0" encoding="utf-8"?>
<sst xmlns="http://schemas.openxmlformats.org/spreadsheetml/2006/main" count="189" uniqueCount="78">
  <si>
    <t>Business Model</t>
  </si>
  <si>
    <t>Assumptions</t>
  </si>
  <si>
    <t>Procedures</t>
  </si>
  <si>
    <t>Scan</t>
  </si>
  <si>
    <t>Consult</t>
  </si>
  <si>
    <t>Massage</t>
  </si>
  <si>
    <t>Adjustment</t>
  </si>
  <si>
    <t>Mid Level Consult</t>
  </si>
  <si>
    <t>Accounting</t>
  </si>
  <si>
    <t>Practice Manager</t>
  </si>
  <si>
    <t>Dr</t>
  </si>
  <si>
    <t>Practitioner 1</t>
  </si>
  <si>
    <t>Practitioner 2</t>
  </si>
  <si>
    <t>Front Desk</t>
  </si>
  <si>
    <t>Product</t>
  </si>
  <si>
    <t>Infocutical</t>
  </si>
  <si>
    <t>Cost</t>
  </si>
  <si>
    <t>Sell</t>
  </si>
  <si>
    <t>Other</t>
  </si>
  <si>
    <t>Number Per Month</t>
  </si>
  <si>
    <t>Work Days Per Month</t>
  </si>
  <si>
    <t>Work Hours Per Day</t>
  </si>
  <si>
    <t>Price Each</t>
  </si>
  <si>
    <t>Rent</t>
  </si>
  <si>
    <t>Utilities</t>
  </si>
  <si>
    <t>Phone</t>
  </si>
  <si>
    <t>Advertising</t>
  </si>
  <si>
    <t>Office Supplies</t>
  </si>
  <si>
    <t>Insurance</t>
  </si>
  <si>
    <t>Liability Insurance</t>
  </si>
  <si>
    <t>Professional Fees</t>
  </si>
  <si>
    <t>Dues &amp; Memberships</t>
  </si>
  <si>
    <t>Employee Benefit Rate</t>
  </si>
  <si>
    <t>Of Sales</t>
  </si>
  <si>
    <t>Of Payroll</t>
  </si>
  <si>
    <t xml:space="preserve">Per Month </t>
  </si>
  <si>
    <t xml:space="preserve">Per Year </t>
  </si>
  <si>
    <t>Income Statement</t>
  </si>
  <si>
    <t>Sales</t>
  </si>
  <si>
    <t>Services</t>
  </si>
  <si>
    <t>Cost of Goods</t>
  </si>
  <si>
    <t>Products</t>
  </si>
  <si>
    <t>Gross Profit</t>
  </si>
  <si>
    <t>Expenses</t>
  </si>
  <si>
    <t>Payroll</t>
  </si>
  <si>
    <t>Payroll Benefits</t>
  </si>
  <si>
    <t>Total Expense</t>
  </si>
  <si>
    <t>EBITDA</t>
  </si>
  <si>
    <t>Personnel</t>
  </si>
  <si>
    <t>Operational Cost</t>
  </si>
  <si>
    <t>Workman's Comp Rate</t>
  </si>
  <si>
    <t>Supplements</t>
  </si>
  <si>
    <t>% Net Profit</t>
  </si>
  <si>
    <t>Our New Clinic Income Statement</t>
  </si>
  <si>
    <t>Per Day</t>
  </si>
  <si>
    <t>Marketing/ Advertising Customer Value Acquistion</t>
  </si>
  <si>
    <t>Infoceuticals</t>
  </si>
  <si>
    <t>Financing</t>
  </si>
  <si>
    <t>MiHealth</t>
  </si>
  <si>
    <t xml:space="preserve">Exisiting </t>
  </si>
  <si>
    <t>Existing</t>
  </si>
  <si>
    <t>Qty</t>
  </si>
  <si>
    <t>Business Model with Existing</t>
  </si>
  <si>
    <t>Diff</t>
  </si>
  <si>
    <t>YTD</t>
  </si>
  <si>
    <t>Monthly</t>
  </si>
  <si>
    <t>Dollars you're willing to pay for a client</t>
  </si>
  <si>
    <t>Total dollars Spent</t>
  </si>
  <si>
    <t>Media Reach</t>
  </si>
  <si>
    <t>% That Will Contact</t>
  </si>
  <si>
    <t>% That Will Convert</t>
  </si>
  <si>
    <t>Number Of Leads</t>
  </si>
  <si>
    <t>Number of New Clients</t>
  </si>
  <si>
    <t>Cost Of Client Acqusition</t>
  </si>
  <si>
    <t>Client Value</t>
  </si>
  <si>
    <t>Media as a  % of Sales</t>
  </si>
  <si>
    <t>Per Month</t>
  </si>
  <si>
    <t xml:space="preserve">You got this from your agency, facebook, etc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</si>
</sst>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"/>
    <numFmt numFmtId="172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right"/>
    </xf>
    <xf numFmtId="164" fontId="0" fillId="0" borderId="0" xfId="2" applyNumberFormat="1" applyFont="1"/>
    <xf numFmtId="44" fontId="0" fillId="0" borderId="0" xfId="1" applyFont="1"/>
    <xf numFmtId="44" fontId="0" fillId="0" borderId="0" xfId="0" applyNumberFormat="1"/>
    <xf numFmtId="44" fontId="0" fillId="2" borderId="1" xfId="1" applyFont="1" applyFill="1" applyBorder="1"/>
    <xf numFmtId="164" fontId="0" fillId="2" borderId="1" xfId="2" applyNumberFormat="1" applyFont="1" applyFill="1" applyBorder="1"/>
    <xf numFmtId="165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4" fontId="0" fillId="0" borderId="2" xfId="1" applyFont="1" applyBorder="1"/>
    <xf numFmtId="0" fontId="0" fillId="0" borderId="2" xfId="0" applyBorder="1"/>
    <xf numFmtId="44" fontId="0" fillId="0" borderId="2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3" applyNumberFormat="1" applyFont="1" applyAlignment="1">
      <alignment horizontal="center"/>
    </xf>
    <xf numFmtId="165" fontId="0" fillId="0" borderId="0" xfId="0" applyNumberFormat="1"/>
    <xf numFmtId="0" fontId="0" fillId="2" borderId="1" xfId="0" applyFill="1" applyBorder="1"/>
    <xf numFmtId="44" fontId="0" fillId="0" borderId="1" xfId="0" applyNumberFormat="1" applyBorder="1"/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0" borderId="1" xfId="1" applyNumberFormat="1" applyFont="1" applyBorder="1"/>
    <xf numFmtId="1" fontId="0" fillId="0" borderId="1" xfId="1" applyNumberFormat="1" applyFont="1" applyBorder="1" applyAlignment="1">
      <alignment horizontal="center"/>
    </xf>
    <xf numFmtId="164" fontId="0" fillId="0" borderId="1" xfId="2" applyNumberFormat="1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1" xfId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6" xfId="1" applyFont="1" applyBorder="1"/>
    <xf numFmtId="44" fontId="0" fillId="0" borderId="12" xfId="1" applyFont="1" applyBorder="1"/>
    <xf numFmtId="44" fontId="0" fillId="0" borderId="8" xfId="1" applyFont="1" applyBorder="1"/>
    <xf numFmtId="44" fontId="0" fillId="2" borderId="12" xfId="1" applyFont="1" applyFill="1" applyBorder="1"/>
    <xf numFmtId="44" fontId="0" fillId="2" borderId="14" xfId="1" applyFont="1" applyFill="1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44" fontId="0" fillId="0" borderId="14" xfId="0" applyNumberFormat="1" applyBorder="1"/>
    <xf numFmtId="44" fontId="0" fillId="0" borderId="17" xfId="0" applyNumberFormat="1" applyBorder="1"/>
    <xf numFmtId="44" fontId="0" fillId="2" borderId="17" xfId="1" applyFont="1" applyFill="1" applyBorder="1"/>
    <xf numFmtId="166" fontId="0" fillId="0" borderId="14" xfId="3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6" xfId="3" applyNumberFormat="1" applyFon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8" xfId="3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7" fillId="0" borderId="0" xfId="0" applyNumberFormat="1" applyFont="1"/>
    <xf numFmtId="44" fontId="7" fillId="0" borderId="2" xfId="0" applyNumberFormat="1" applyFont="1" applyBorder="1"/>
    <xf numFmtId="0" fontId="7" fillId="0" borderId="0" xfId="0" applyFont="1"/>
    <xf numFmtId="0" fontId="7" fillId="0" borderId="2" xfId="0" applyFont="1" applyBorder="1"/>
    <xf numFmtId="164" fontId="7" fillId="0" borderId="0" xfId="2" applyNumberFormat="1" applyFont="1"/>
    <xf numFmtId="44" fontId="0" fillId="2" borderId="1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165" fontId="0" fillId="2" borderId="1" xfId="0" applyNumberFormat="1" applyFill="1" applyBorder="1"/>
    <xf numFmtId="172" fontId="0" fillId="2" borderId="1" xfId="3" applyNumberFormat="1" applyFont="1" applyFill="1" applyBorder="1"/>
    <xf numFmtId="1" fontId="0" fillId="0" borderId="1" xfId="0" applyNumberFormat="1" applyFill="1" applyBorder="1"/>
    <xf numFmtId="9" fontId="0" fillId="2" borderId="1" xfId="2" applyFont="1" applyFill="1" applyBorder="1"/>
    <xf numFmtId="165" fontId="0" fillId="0" borderId="1" xfId="0" applyNumberFormat="1" applyFill="1" applyBorder="1"/>
    <xf numFmtId="43" fontId="0" fillId="0" borderId="1" xfId="3" applyFont="1" applyFill="1" applyBorder="1"/>
    <xf numFmtId="164" fontId="0" fillId="0" borderId="1" xfId="2" applyNumberFormat="1" applyFont="1" applyFill="1" applyBorder="1"/>
    <xf numFmtId="0" fontId="0" fillId="0" borderId="0" xfId="0" applyFill="1" applyBorder="1" applyAlignment="1">
      <alignment horizontal="right"/>
    </xf>
    <xf numFmtId="0" fontId="8" fillId="0" borderId="0" xfId="0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3</xdr:col>
      <xdr:colOff>886273</xdr:colOff>
      <xdr:row>2</xdr:row>
      <xdr:rowOff>226272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C1828-DFCC-CD4C-92DE-FC5AC6D4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2501900" cy="708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113037</xdr:colOff>
      <xdr:row>0</xdr:row>
      <xdr:rowOff>39896</xdr:rowOff>
    </xdr:from>
    <xdr:to>
      <xdr:col>3</xdr:col>
      <xdr:colOff>410293</xdr:colOff>
      <xdr:row>2</xdr:row>
      <xdr:rowOff>59843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9D643-CD71-204E-9D6B-E86B3854C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7" y="39896"/>
          <a:ext cx="1760083" cy="498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3</xdr:col>
      <xdr:colOff>660400</xdr:colOff>
      <xdr:row>2</xdr:row>
      <xdr:rowOff>226272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B9374-81B2-AF49-9398-FBED7DBF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2501900" cy="708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396461</xdr:colOff>
      <xdr:row>0</xdr:row>
      <xdr:rowOff>0</xdr:rowOff>
    </xdr:from>
    <xdr:to>
      <xdr:col>4</xdr:col>
      <xdr:colOff>39757</xdr:colOff>
      <xdr:row>1</xdr:row>
      <xdr:rowOff>237279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C8FA76-9A3F-0B42-B8C6-F80F4B359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113" y="0"/>
          <a:ext cx="1691861" cy="480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1472-2DA4-3E45-9547-FB90C558A6BB}">
  <dimension ref="B4:F45"/>
  <sheetViews>
    <sheetView topLeftCell="A27" zoomScale="298" zoomScaleNormal="298" workbookViewId="0">
      <selection activeCell="D45" sqref="D45"/>
    </sheetView>
  </sheetViews>
  <sheetFormatPr baseColWidth="10" defaultRowHeight="19" x14ac:dyDescent="0.25"/>
  <cols>
    <col min="1" max="1" width="9.33203125" customWidth="1"/>
    <col min="2" max="2" width="9.1640625" style="9" customWidth="1"/>
    <col min="3" max="3" width="4.1640625" style="1" customWidth="1"/>
    <col min="4" max="4" width="12.1640625" customWidth="1"/>
    <col min="7" max="7" width="4" customWidth="1"/>
    <col min="8" max="8" width="12.6640625" bestFit="1" customWidth="1"/>
  </cols>
  <sheetData>
    <row r="4" spans="2:6" ht="26" x14ac:dyDescent="0.3">
      <c r="B4" s="11" t="s">
        <v>0</v>
      </c>
    </row>
    <row r="5" spans="2:6" ht="6" customHeight="1" x14ac:dyDescent="0.25"/>
    <row r="6" spans="2:6" x14ac:dyDescent="0.25">
      <c r="B6" s="9" t="s">
        <v>1</v>
      </c>
    </row>
    <row r="7" spans="2:6" ht="6" customHeight="1" x14ac:dyDescent="0.25"/>
    <row r="8" spans="2:6" ht="35" x14ac:dyDescent="0.25">
      <c r="B8" s="9" t="s">
        <v>2</v>
      </c>
      <c r="D8" s="15" t="s">
        <v>19</v>
      </c>
      <c r="E8" s="15" t="s">
        <v>22</v>
      </c>
    </row>
    <row r="9" spans="2:6" x14ac:dyDescent="0.25">
      <c r="C9" s="1" t="s">
        <v>3</v>
      </c>
      <c r="D9" s="8">
        <v>0</v>
      </c>
      <c r="E9" s="5">
        <v>0</v>
      </c>
      <c r="F9" s="18">
        <f>D9/D30</f>
        <v>0</v>
      </c>
    </row>
    <row r="10" spans="2:6" x14ac:dyDescent="0.25">
      <c r="C10" s="1" t="s">
        <v>4</v>
      </c>
      <c r="D10" s="8">
        <v>30</v>
      </c>
      <c r="E10" s="5">
        <v>125</v>
      </c>
      <c r="F10" s="17">
        <f>D10/$D$30</f>
        <v>1.3636363636363635</v>
      </c>
    </row>
    <row r="11" spans="2:6" x14ac:dyDescent="0.25">
      <c r="C11" s="1" t="s">
        <v>5</v>
      </c>
      <c r="D11" s="8">
        <v>40</v>
      </c>
      <c r="E11" s="5">
        <v>100</v>
      </c>
      <c r="F11" s="17">
        <f t="shared" ref="F11:F13" si="0">D11/$D$30</f>
        <v>1.8181818181818181</v>
      </c>
    </row>
    <row r="12" spans="2:6" x14ac:dyDescent="0.25">
      <c r="C12" s="1" t="s">
        <v>6</v>
      </c>
      <c r="D12" s="8">
        <v>0</v>
      </c>
      <c r="E12" s="5">
        <v>0</v>
      </c>
      <c r="F12" s="17">
        <f t="shared" si="0"/>
        <v>0</v>
      </c>
    </row>
    <row r="13" spans="2:6" x14ac:dyDescent="0.25">
      <c r="C13" s="1" t="s">
        <v>7</v>
      </c>
      <c r="D13" s="8">
        <v>0</v>
      </c>
      <c r="E13" s="5">
        <v>0</v>
      </c>
      <c r="F13" s="17">
        <f t="shared" si="0"/>
        <v>0</v>
      </c>
    </row>
    <row r="14" spans="2:6" ht="18" customHeight="1" x14ac:dyDescent="0.25"/>
    <row r="15" spans="2:6" x14ac:dyDescent="0.25">
      <c r="B15" s="9" t="s">
        <v>14</v>
      </c>
      <c r="E15" t="s">
        <v>16</v>
      </c>
      <c r="F15" t="s">
        <v>17</v>
      </c>
    </row>
    <row r="16" spans="2:6" x14ac:dyDescent="0.25">
      <c r="C16" s="1" t="s">
        <v>56</v>
      </c>
      <c r="D16" s="8">
        <v>0</v>
      </c>
      <c r="E16" s="5">
        <v>10</v>
      </c>
      <c r="F16" s="5">
        <v>20</v>
      </c>
    </row>
    <row r="17" spans="2:6" x14ac:dyDescent="0.25">
      <c r="C17" s="1" t="s">
        <v>51</v>
      </c>
      <c r="D17" s="8">
        <v>25</v>
      </c>
      <c r="E17" s="5">
        <v>10</v>
      </c>
      <c r="F17" s="5">
        <v>30</v>
      </c>
    </row>
    <row r="18" spans="2:6" x14ac:dyDescent="0.25">
      <c r="C18" s="1" t="s">
        <v>18</v>
      </c>
      <c r="D18" s="8">
        <v>0</v>
      </c>
      <c r="E18" s="5">
        <v>10</v>
      </c>
      <c r="F18" s="5">
        <v>20</v>
      </c>
    </row>
    <row r="19" spans="2:6" ht="8" customHeight="1" x14ac:dyDescent="0.25"/>
    <row r="20" spans="2:6" x14ac:dyDescent="0.25">
      <c r="B20" s="9" t="s">
        <v>48</v>
      </c>
    </row>
    <row r="22" spans="2:6" x14ac:dyDescent="0.25">
      <c r="C22" s="1" t="s">
        <v>10</v>
      </c>
      <c r="D22" s="7">
        <v>50000</v>
      </c>
      <c r="E22" t="s">
        <v>36</v>
      </c>
    </row>
    <row r="23" spans="2:6" x14ac:dyDescent="0.25">
      <c r="C23" s="1" t="s">
        <v>10</v>
      </c>
      <c r="D23" s="7">
        <v>0</v>
      </c>
      <c r="E23" t="s">
        <v>36</v>
      </c>
    </row>
    <row r="24" spans="2:6" x14ac:dyDescent="0.25">
      <c r="C24" s="1" t="s">
        <v>10</v>
      </c>
      <c r="D24" s="7">
        <v>0</v>
      </c>
      <c r="E24" t="s">
        <v>36</v>
      </c>
    </row>
    <row r="25" spans="2:6" x14ac:dyDescent="0.25">
      <c r="C25" s="1" t="s">
        <v>11</v>
      </c>
      <c r="D25" s="7">
        <v>0</v>
      </c>
      <c r="E25" t="s">
        <v>36</v>
      </c>
    </row>
    <row r="26" spans="2:6" x14ac:dyDescent="0.25">
      <c r="C26" s="1" t="s">
        <v>12</v>
      </c>
      <c r="D26" s="7">
        <v>0</v>
      </c>
      <c r="E26" t="s">
        <v>36</v>
      </c>
    </row>
    <row r="27" spans="2:6" x14ac:dyDescent="0.25">
      <c r="C27" s="1" t="s">
        <v>13</v>
      </c>
      <c r="D27" s="7">
        <v>0</v>
      </c>
      <c r="E27" t="s">
        <v>36</v>
      </c>
    </row>
    <row r="28" spans="2:6" x14ac:dyDescent="0.25">
      <c r="C28" s="1" t="s">
        <v>8</v>
      </c>
      <c r="D28" s="7">
        <v>0</v>
      </c>
      <c r="E28" t="s">
        <v>36</v>
      </c>
    </row>
    <row r="29" spans="2:6" ht="9" customHeight="1" x14ac:dyDescent="0.25"/>
    <row r="30" spans="2:6" x14ac:dyDescent="0.25">
      <c r="C30" s="1" t="s">
        <v>20</v>
      </c>
      <c r="D30" s="8">
        <v>22</v>
      </c>
    </row>
    <row r="31" spans="2:6" x14ac:dyDescent="0.25">
      <c r="C31" s="1" t="s">
        <v>21</v>
      </c>
      <c r="D31" s="8">
        <v>8</v>
      </c>
    </row>
    <row r="32" spans="2:6" ht="10" customHeight="1" x14ac:dyDescent="0.25"/>
    <row r="33" spans="3:5" x14ac:dyDescent="0.25">
      <c r="C33" s="1" t="s">
        <v>49</v>
      </c>
    </row>
    <row r="34" spans="3:5" x14ac:dyDescent="0.25">
      <c r="C34" s="1" t="s">
        <v>23</v>
      </c>
      <c r="D34" s="5">
        <v>1000</v>
      </c>
      <c r="E34" t="s">
        <v>35</v>
      </c>
    </row>
    <row r="35" spans="3:5" x14ac:dyDescent="0.25">
      <c r="C35" s="1" t="s">
        <v>24</v>
      </c>
      <c r="D35" s="5">
        <v>200</v>
      </c>
      <c r="E35" t="s">
        <v>35</v>
      </c>
    </row>
    <row r="36" spans="3:5" x14ac:dyDescent="0.25">
      <c r="C36" s="1" t="s">
        <v>25</v>
      </c>
      <c r="D36" s="5">
        <v>125</v>
      </c>
      <c r="E36" t="s">
        <v>35</v>
      </c>
    </row>
    <row r="37" spans="3:5" x14ac:dyDescent="0.25">
      <c r="C37" s="1" t="s">
        <v>26</v>
      </c>
      <c r="D37" s="5">
        <v>0</v>
      </c>
      <c r="E37" t="s">
        <v>35</v>
      </c>
    </row>
    <row r="38" spans="3:5" x14ac:dyDescent="0.25">
      <c r="C38" s="1" t="s">
        <v>27</v>
      </c>
      <c r="D38" s="5">
        <v>25</v>
      </c>
      <c r="E38" t="s">
        <v>35</v>
      </c>
    </row>
    <row r="39" spans="3:5" x14ac:dyDescent="0.25">
      <c r="C39" s="1" t="s">
        <v>28</v>
      </c>
      <c r="D39" s="5">
        <v>100</v>
      </c>
      <c r="E39" t="s">
        <v>35</v>
      </c>
    </row>
    <row r="40" spans="3:5" x14ac:dyDescent="0.25">
      <c r="C40" s="1" t="s">
        <v>29</v>
      </c>
      <c r="D40" s="6">
        <v>1E-3</v>
      </c>
      <c r="E40" t="s">
        <v>33</v>
      </c>
    </row>
    <row r="41" spans="3:5" x14ac:dyDescent="0.25">
      <c r="C41" s="1" t="s">
        <v>30</v>
      </c>
      <c r="D41" s="5">
        <v>50</v>
      </c>
      <c r="E41" t="s">
        <v>35</v>
      </c>
    </row>
    <row r="42" spans="3:5" x14ac:dyDescent="0.25">
      <c r="C42" s="1" t="s">
        <v>31</v>
      </c>
      <c r="D42" s="5">
        <v>0</v>
      </c>
      <c r="E42" t="s">
        <v>35</v>
      </c>
    </row>
    <row r="43" spans="3:5" x14ac:dyDescent="0.25">
      <c r="C43" s="1" t="s">
        <v>57</v>
      </c>
      <c r="D43" s="5">
        <v>0</v>
      </c>
      <c r="E43" t="s">
        <v>35</v>
      </c>
    </row>
    <row r="44" spans="3:5" x14ac:dyDescent="0.25">
      <c r="C44" s="1" t="s">
        <v>50</v>
      </c>
      <c r="D44" s="6">
        <v>5.0000000000000001E-3</v>
      </c>
      <c r="E44" t="s">
        <v>34</v>
      </c>
    </row>
    <row r="45" spans="3:5" x14ac:dyDescent="0.25">
      <c r="C45" s="1" t="s">
        <v>32</v>
      </c>
      <c r="D45" s="6">
        <v>0.15</v>
      </c>
      <c r="E45" t="s">
        <v>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B5AC-D2BA-B34B-833B-ED5FBBFB1C4D}">
  <dimension ref="A3:F32"/>
  <sheetViews>
    <sheetView topLeftCell="A8" zoomScale="274" zoomScaleNormal="274" workbookViewId="0">
      <selection activeCell="F31" sqref="F31"/>
    </sheetView>
  </sheetViews>
  <sheetFormatPr baseColWidth="10" defaultRowHeight="19" x14ac:dyDescent="0.25"/>
  <cols>
    <col min="1" max="1" width="4" customWidth="1"/>
    <col min="2" max="2" width="3.1640625" style="9" customWidth="1"/>
    <col min="3" max="3" width="12" style="1" customWidth="1"/>
    <col min="4" max="4" width="12.6640625" style="3" customWidth="1"/>
    <col min="5" max="5" width="0.6640625" customWidth="1"/>
    <col min="6" max="6" width="12.5" bestFit="1" customWidth="1"/>
  </cols>
  <sheetData>
    <row r="3" spans="1:6" ht="21" x14ac:dyDescent="0.25">
      <c r="A3" s="10" t="s">
        <v>37</v>
      </c>
    </row>
    <row r="4" spans="1:6" ht="11" customHeight="1" x14ac:dyDescent="0.25"/>
    <row r="5" spans="1:6" x14ac:dyDescent="0.25">
      <c r="B5" s="9" t="s">
        <v>38</v>
      </c>
    </row>
    <row r="6" spans="1:6" x14ac:dyDescent="0.25">
      <c r="C6" s="1" t="s">
        <v>39</v>
      </c>
      <c r="D6" s="3">
        <f>Assumptions!D9*Assumptions!E9+Assumptions!D10*Assumptions!E10+Assumptions!D11*Assumptions!E11+Assumptions!D12*Assumptions!E12+Assumptions!D13*Assumptions!E13</f>
        <v>7750</v>
      </c>
      <c r="F6" s="4">
        <f>D6*12</f>
        <v>93000</v>
      </c>
    </row>
    <row r="7" spans="1:6" ht="20" thickBot="1" x14ac:dyDescent="0.3">
      <c r="C7" s="1" t="s">
        <v>14</v>
      </c>
      <c r="D7" s="12">
        <f>Assumptions!D16*Assumptions!F16+Assumptions!D17*Assumptions!F17+Assumptions!D18*Assumptions!F18</f>
        <v>750</v>
      </c>
      <c r="E7" s="13"/>
      <c r="F7" s="14">
        <f>D7*12</f>
        <v>9000</v>
      </c>
    </row>
    <row r="8" spans="1:6" x14ac:dyDescent="0.25">
      <c r="D8" s="3">
        <f>SUM(D6:D7)</f>
        <v>8500</v>
      </c>
      <c r="F8" s="4">
        <f>D8*12</f>
        <v>102000</v>
      </c>
    </row>
    <row r="9" spans="1:6" ht="8" customHeight="1" x14ac:dyDescent="0.25"/>
    <row r="10" spans="1:6" x14ac:dyDescent="0.25">
      <c r="B10" s="9" t="s">
        <v>40</v>
      </c>
    </row>
    <row r="11" spans="1:6" x14ac:dyDescent="0.25">
      <c r="C11" s="1" t="s">
        <v>41</v>
      </c>
      <c r="D11" s="3">
        <f>Assumptions!E16*Assumptions!D16+Assumptions!E17*Assumptions!D17+Assumptions!E18*Assumptions!D18</f>
        <v>250</v>
      </c>
      <c r="F11" s="4">
        <f>D11*12</f>
        <v>3000</v>
      </c>
    </row>
    <row r="12" spans="1:6" ht="4" customHeight="1" thickBot="1" x14ac:dyDescent="0.3">
      <c r="D12" s="12"/>
      <c r="E12" s="13"/>
      <c r="F12" s="13"/>
    </row>
    <row r="13" spans="1:6" x14ac:dyDescent="0.25">
      <c r="B13" s="9" t="s">
        <v>42</v>
      </c>
      <c r="D13" s="3">
        <f>D8-D11</f>
        <v>8250</v>
      </c>
      <c r="F13" s="4">
        <f>D13*12</f>
        <v>99000</v>
      </c>
    </row>
    <row r="14" spans="1:6" ht="9" customHeight="1" x14ac:dyDescent="0.25"/>
    <row r="15" spans="1:6" x14ac:dyDescent="0.25">
      <c r="B15" s="9" t="s">
        <v>43</v>
      </c>
    </row>
    <row r="16" spans="1:6" x14ac:dyDescent="0.25">
      <c r="C16" s="1" t="s">
        <v>44</v>
      </c>
      <c r="D16" s="3">
        <f>Assumptions!D22/12+Assumptions!D23/12+Assumptions!D25/12+Assumptions!D24/12+Assumptions!D26/12+Assumptions!D27/12+Assumptions!D28/12</f>
        <v>4166.666666666667</v>
      </c>
      <c r="F16" s="4">
        <f>D16*12</f>
        <v>50000</v>
      </c>
    </row>
    <row r="17" spans="3:6" x14ac:dyDescent="0.25">
      <c r="C17" s="1" t="s">
        <v>45</v>
      </c>
      <c r="D17" s="3">
        <f>D16*(Assumptions!D44+Assumptions!D45)</f>
        <v>645.83333333333337</v>
      </c>
      <c r="F17" s="4">
        <f>D17*12</f>
        <v>7750</v>
      </c>
    </row>
    <row r="18" spans="3:6" x14ac:dyDescent="0.25">
      <c r="C18" s="1" t="s">
        <v>23</v>
      </c>
      <c r="D18" s="3">
        <f>Assumptions!D34</f>
        <v>1000</v>
      </c>
      <c r="F18" s="4">
        <f t="shared" ref="F18:F27" si="0">D18*12</f>
        <v>12000</v>
      </c>
    </row>
    <row r="19" spans="3:6" x14ac:dyDescent="0.25">
      <c r="C19" s="1" t="s">
        <v>24</v>
      </c>
      <c r="D19" s="3">
        <f>Assumptions!D35</f>
        <v>200</v>
      </c>
      <c r="F19" s="4">
        <f t="shared" si="0"/>
        <v>2400</v>
      </c>
    </row>
    <row r="20" spans="3:6" x14ac:dyDescent="0.25">
      <c r="C20" s="1" t="s">
        <v>25</v>
      </c>
      <c r="D20" s="3">
        <f>Assumptions!D36</f>
        <v>125</v>
      </c>
      <c r="F20" s="4">
        <f t="shared" si="0"/>
        <v>1500</v>
      </c>
    </row>
    <row r="21" spans="3:6" x14ac:dyDescent="0.25">
      <c r="C21" s="1" t="s">
        <v>26</v>
      </c>
      <c r="D21" s="3">
        <f>Assumptions!D37</f>
        <v>0</v>
      </c>
      <c r="F21" s="4">
        <f t="shared" si="0"/>
        <v>0</v>
      </c>
    </row>
    <row r="22" spans="3:6" x14ac:dyDescent="0.25">
      <c r="C22" s="1" t="s">
        <v>27</v>
      </c>
      <c r="D22" s="3">
        <f>Assumptions!D38</f>
        <v>25</v>
      </c>
      <c r="F22" s="4">
        <f t="shared" si="0"/>
        <v>300</v>
      </c>
    </row>
    <row r="23" spans="3:6" x14ac:dyDescent="0.25">
      <c r="C23" s="1" t="s">
        <v>28</v>
      </c>
      <c r="D23" s="3">
        <f>Assumptions!D39</f>
        <v>100</v>
      </c>
      <c r="F23" s="4">
        <f t="shared" si="0"/>
        <v>1200</v>
      </c>
    </row>
    <row r="24" spans="3:6" x14ac:dyDescent="0.25">
      <c r="C24" s="1" t="s">
        <v>29</v>
      </c>
      <c r="D24" s="3">
        <f>D8*Assumptions!D40</f>
        <v>8.5</v>
      </c>
      <c r="F24" s="4">
        <f t="shared" si="0"/>
        <v>102</v>
      </c>
    </row>
    <row r="25" spans="3:6" x14ac:dyDescent="0.25">
      <c r="C25" s="1" t="s">
        <v>30</v>
      </c>
      <c r="D25" s="3">
        <f>Assumptions!D41</f>
        <v>50</v>
      </c>
      <c r="F25" s="4">
        <f t="shared" si="0"/>
        <v>600</v>
      </c>
    </row>
    <row r="26" spans="3:6" x14ac:dyDescent="0.25">
      <c r="C26" s="1" t="s">
        <v>31</v>
      </c>
      <c r="D26" s="3">
        <f>Assumptions!D42</f>
        <v>0</v>
      </c>
      <c r="F26" s="4">
        <f t="shared" si="0"/>
        <v>0</v>
      </c>
    </row>
    <row r="27" spans="3:6" x14ac:dyDescent="0.25">
      <c r="C27" s="1" t="s">
        <v>57</v>
      </c>
      <c r="D27" s="3">
        <f>Assumptions!D43</f>
        <v>0</v>
      </c>
      <c r="F27" s="4">
        <f t="shared" si="0"/>
        <v>0</v>
      </c>
    </row>
    <row r="28" spans="3:6" ht="11" customHeight="1" thickBot="1" x14ac:dyDescent="0.3">
      <c r="D28" s="12"/>
      <c r="E28" s="13"/>
      <c r="F28" s="13"/>
    </row>
    <row r="29" spans="3:6" x14ac:dyDescent="0.25">
      <c r="C29" s="1" t="s">
        <v>46</v>
      </c>
      <c r="D29" s="3">
        <f>SUM(D16:D27)</f>
        <v>6321</v>
      </c>
      <c r="F29" s="4">
        <f>D29*12</f>
        <v>75852</v>
      </c>
    </row>
    <row r="30" spans="3:6" ht="11" customHeight="1" thickBot="1" x14ac:dyDescent="0.3">
      <c r="D30" s="12"/>
      <c r="E30" s="13"/>
      <c r="F30" s="13"/>
    </row>
    <row r="31" spans="3:6" x14ac:dyDescent="0.25">
      <c r="C31" s="1" t="s">
        <v>47</v>
      </c>
      <c r="D31" s="3">
        <f>D13-D29</f>
        <v>1929</v>
      </c>
      <c r="F31" s="4">
        <f>D31*12</f>
        <v>23148</v>
      </c>
    </row>
    <row r="32" spans="3:6" x14ac:dyDescent="0.25">
      <c r="D32" s="1" t="s">
        <v>52</v>
      </c>
      <c r="F32" s="2">
        <f>F31/F8</f>
        <v>0.22694117647058823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F15B-38ED-BB44-BE6D-6EE21617E4B3}">
  <dimension ref="B4:I45"/>
  <sheetViews>
    <sheetView topLeftCell="A4" zoomScale="209" zoomScaleNormal="209" workbookViewId="0">
      <selection activeCell="D18" sqref="D18"/>
    </sheetView>
  </sheetViews>
  <sheetFormatPr baseColWidth="10" defaultRowHeight="19" x14ac:dyDescent="0.25"/>
  <cols>
    <col min="1" max="1" width="9.33203125" customWidth="1"/>
    <col min="2" max="2" width="9.1640625" style="9" customWidth="1"/>
    <col min="3" max="3" width="7.1640625" style="1" customWidth="1"/>
    <col min="4" max="4" width="13.1640625" customWidth="1"/>
    <col min="6" max="6" width="11.5" bestFit="1" customWidth="1"/>
  </cols>
  <sheetData>
    <row r="4" spans="2:9" ht="26" x14ac:dyDescent="0.3">
      <c r="B4" s="11" t="s">
        <v>62</v>
      </c>
    </row>
    <row r="6" spans="2:9" x14ac:dyDescent="0.25">
      <c r="B6" s="9" t="s">
        <v>1</v>
      </c>
    </row>
    <row r="7" spans="2:9" ht="20" thickBot="1" x14ac:dyDescent="0.3"/>
    <row r="8" spans="2:9" ht="34" x14ac:dyDescent="0.25">
      <c r="B8" s="9" t="s">
        <v>2</v>
      </c>
      <c r="D8" s="52" t="s">
        <v>19</v>
      </c>
      <c r="E8" s="53" t="s">
        <v>22</v>
      </c>
      <c r="F8" s="54" t="s">
        <v>54</v>
      </c>
      <c r="G8" s="55" t="s">
        <v>60</v>
      </c>
      <c r="H8" s="56"/>
      <c r="I8" s="57" t="s">
        <v>54</v>
      </c>
    </row>
    <row r="9" spans="2:9" x14ac:dyDescent="0.25">
      <c r="C9" s="1" t="s">
        <v>3</v>
      </c>
      <c r="D9" s="22">
        <v>250</v>
      </c>
      <c r="E9" s="37">
        <v>25</v>
      </c>
      <c r="F9" s="44">
        <f>D9/D30</f>
        <v>11.363636363636363</v>
      </c>
      <c r="G9" s="27">
        <f>Assumptions!D9</f>
        <v>0</v>
      </c>
      <c r="H9" s="41">
        <f>Assumptions!E9</f>
        <v>0</v>
      </c>
      <c r="I9" s="46">
        <f>G9/$D$30</f>
        <v>0</v>
      </c>
    </row>
    <row r="10" spans="2:9" x14ac:dyDescent="0.25">
      <c r="C10" s="1" t="s">
        <v>4</v>
      </c>
      <c r="D10" s="22">
        <v>280</v>
      </c>
      <c r="E10" s="37">
        <v>125</v>
      </c>
      <c r="F10" s="45">
        <f>D10/$D$30</f>
        <v>12.727272727272727</v>
      </c>
      <c r="G10" s="27">
        <f>Assumptions!D10</f>
        <v>30</v>
      </c>
      <c r="H10" s="41">
        <f>Assumptions!E10</f>
        <v>125</v>
      </c>
      <c r="I10" s="46">
        <f t="shared" ref="I10:I13" si="0">G10/$D$30</f>
        <v>1.3636363636363635</v>
      </c>
    </row>
    <row r="11" spans="2:9" x14ac:dyDescent="0.25">
      <c r="C11" s="1" t="s">
        <v>5</v>
      </c>
      <c r="D11" s="22">
        <v>40</v>
      </c>
      <c r="E11" s="37">
        <v>100</v>
      </c>
      <c r="F11" s="45">
        <f t="shared" ref="F11:F13" si="1">D11/$D$30</f>
        <v>1.8181818181818181</v>
      </c>
      <c r="G11" s="27">
        <f>Assumptions!D11</f>
        <v>40</v>
      </c>
      <c r="H11" s="41">
        <f>Assumptions!E11</f>
        <v>100</v>
      </c>
      <c r="I11" s="46">
        <f t="shared" si="0"/>
        <v>1.8181818181818181</v>
      </c>
    </row>
    <row r="12" spans="2:9" x14ac:dyDescent="0.25">
      <c r="C12" s="1" t="s">
        <v>6</v>
      </c>
      <c r="D12" s="22">
        <v>0</v>
      </c>
      <c r="E12" s="37">
        <v>0</v>
      </c>
      <c r="F12" s="45">
        <f t="shared" si="1"/>
        <v>0</v>
      </c>
      <c r="G12" s="27">
        <f>Assumptions!D12</f>
        <v>0</v>
      </c>
      <c r="H12" s="41">
        <f>Assumptions!E12</f>
        <v>0</v>
      </c>
      <c r="I12" s="46">
        <f t="shared" si="0"/>
        <v>0</v>
      </c>
    </row>
    <row r="13" spans="2:9" ht="20" thickBot="1" x14ac:dyDescent="0.3">
      <c r="C13" s="1" t="s">
        <v>7</v>
      </c>
      <c r="D13" s="23">
        <v>0</v>
      </c>
      <c r="E13" s="43">
        <v>0</v>
      </c>
      <c r="F13" s="47">
        <f t="shared" si="1"/>
        <v>0</v>
      </c>
      <c r="G13" s="28">
        <f>Assumptions!D13</f>
        <v>0</v>
      </c>
      <c r="H13" s="42">
        <f>Assumptions!E13</f>
        <v>0</v>
      </c>
      <c r="I13" s="48">
        <f t="shared" si="0"/>
        <v>0</v>
      </c>
    </row>
    <row r="14" spans="2:9" ht="12" customHeight="1" thickBot="1" x14ac:dyDescent="0.3">
      <c r="D14" s="39"/>
      <c r="E14" s="40"/>
      <c r="F14" s="40"/>
      <c r="G14" s="39"/>
      <c r="H14" s="40"/>
      <c r="I14" s="38"/>
    </row>
    <row r="15" spans="2:9" x14ac:dyDescent="0.25">
      <c r="B15" s="9" t="s">
        <v>14</v>
      </c>
      <c r="D15" s="30" t="s">
        <v>61</v>
      </c>
      <c r="E15" s="31" t="s">
        <v>16</v>
      </c>
      <c r="F15" s="49" t="s">
        <v>17</v>
      </c>
      <c r="G15" s="30" t="s">
        <v>61</v>
      </c>
      <c r="H15" s="31" t="s">
        <v>16</v>
      </c>
      <c r="I15" s="32" t="s">
        <v>17</v>
      </c>
    </row>
    <row r="16" spans="2:9" x14ac:dyDescent="0.25">
      <c r="C16" s="1" t="s">
        <v>15</v>
      </c>
      <c r="D16" s="22">
        <v>400</v>
      </c>
      <c r="E16" s="5">
        <v>17.5</v>
      </c>
      <c r="F16" s="37">
        <v>31.5</v>
      </c>
      <c r="G16" s="27">
        <f>Assumptions!D16</f>
        <v>0</v>
      </c>
      <c r="H16" s="29">
        <f>Assumptions!E16</f>
        <v>10</v>
      </c>
      <c r="I16" s="33">
        <f>Assumptions!F16</f>
        <v>20</v>
      </c>
    </row>
    <row r="17" spans="2:9" x14ac:dyDescent="0.25">
      <c r="C17" s="1" t="s">
        <v>58</v>
      </c>
      <c r="D17" s="22">
        <v>2</v>
      </c>
      <c r="E17" s="5">
        <v>2395</v>
      </c>
      <c r="F17" s="37">
        <v>3500</v>
      </c>
      <c r="G17" s="27">
        <f>Assumptions!D17</f>
        <v>25</v>
      </c>
      <c r="H17" s="29">
        <f>Assumptions!E17</f>
        <v>10</v>
      </c>
      <c r="I17" s="33">
        <f>Assumptions!F17</f>
        <v>30</v>
      </c>
    </row>
    <row r="18" spans="2:9" ht="20" thickBot="1" x14ac:dyDescent="0.3">
      <c r="C18" s="1" t="s">
        <v>18</v>
      </c>
      <c r="D18" s="23">
        <v>22</v>
      </c>
      <c r="E18" s="36">
        <v>60</v>
      </c>
      <c r="F18" s="43">
        <v>99.99</v>
      </c>
      <c r="G18" s="28">
        <f>Assumptions!D18</f>
        <v>0</v>
      </c>
      <c r="H18" s="34">
        <f>Assumptions!E18</f>
        <v>10</v>
      </c>
      <c r="I18" s="35">
        <f>Assumptions!F18</f>
        <v>20</v>
      </c>
    </row>
    <row r="19" spans="2:9" ht="8" customHeight="1" x14ac:dyDescent="0.25"/>
    <row r="20" spans="2:9" x14ac:dyDescent="0.25">
      <c r="B20" s="9" t="s">
        <v>48</v>
      </c>
    </row>
    <row r="21" spans="2:9" x14ac:dyDescent="0.25">
      <c r="C21" s="1" t="s">
        <v>9</v>
      </c>
      <c r="F21" s="16" t="s">
        <v>59</v>
      </c>
    </row>
    <row r="22" spans="2:9" x14ac:dyDescent="0.25">
      <c r="C22" s="1" t="s">
        <v>10</v>
      </c>
      <c r="D22" s="7">
        <v>50000</v>
      </c>
      <c r="E22" s="16" t="s">
        <v>36</v>
      </c>
      <c r="F22" s="24">
        <f>Assumptions!D22</f>
        <v>50000</v>
      </c>
    </row>
    <row r="23" spans="2:9" x14ac:dyDescent="0.25">
      <c r="C23" s="1" t="s">
        <v>10</v>
      </c>
      <c r="D23" s="7">
        <v>40000</v>
      </c>
      <c r="E23" s="16" t="s">
        <v>36</v>
      </c>
      <c r="F23" s="24">
        <f>Assumptions!D23</f>
        <v>0</v>
      </c>
    </row>
    <row r="24" spans="2:9" x14ac:dyDescent="0.25">
      <c r="C24" s="1" t="s">
        <v>10</v>
      </c>
      <c r="D24" s="7">
        <v>0</v>
      </c>
      <c r="E24" s="16" t="s">
        <v>36</v>
      </c>
      <c r="F24" s="24">
        <f>Assumptions!D24</f>
        <v>0</v>
      </c>
    </row>
    <row r="25" spans="2:9" x14ac:dyDescent="0.25">
      <c r="C25" s="1" t="s">
        <v>11</v>
      </c>
      <c r="D25" s="7">
        <v>0</v>
      </c>
      <c r="E25" s="16" t="s">
        <v>36</v>
      </c>
      <c r="F25" s="24">
        <f>Assumptions!D25</f>
        <v>0</v>
      </c>
    </row>
    <row r="26" spans="2:9" x14ac:dyDescent="0.25">
      <c r="C26" s="1" t="s">
        <v>12</v>
      </c>
      <c r="D26" s="7">
        <v>0</v>
      </c>
      <c r="E26" s="16" t="s">
        <v>36</v>
      </c>
      <c r="F26" s="24">
        <f>Assumptions!D26</f>
        <v>0</v>
      </c>
    </row>
    <row r="27" spans="2:9" x14ac:dyDescent="0.25">
      <c r="C27" s="1" t="s">
        <v>13</v>
      </c>
      <c r="D27" s="7">
        <v>30000</v>
      </c>
      <c r="E27" s="16" t="s">
        <v>36</v>
      </c>
      <c r="F27" s="24">
        <f>Assumptions!D27</f>
        <v>0</v>
      </c>
    </row>
    <row r="28" spans="2:9" x14ac:dyDescent="0.25">
      <c r="C28" s="1" t="s">
        <v>8</v>
      </c>
      <c r="D28" s="7"/>
      <c r="E28" s="16" t="s">
        <v>36</v>
      </c>
      <c r="F28" s="24">
        <f>Assumptions!D28</f>
        <v>0</v>
      </c>
    </row>
    <row r="29" spans="2:9" ht="9" customHeight="1" x14ac:dyDescent="0.25"/>
    <row r="30" spans="2:9" x14ac:dyDescent="0.25">
      <c r="C30" s="1" t="s">
        <v>20</v>
      </c>
      <c r="D30" s="8">
        <v>22</v>
      </c>
      <c r="F30" s="25">
        <f>Assumptions!D30</f>
        <v>22</v>
      </c>
    </row>
    <row r="31" spans="2:9" x14ac:dyDescent="0.25">
      <c r="C31" s="1" t="s">
        <v>21</v>
      </c>
      <c r="D31" s="8">
        <v>8</v>
      </c>
      <c r="F31" s="25">
        <f>Assumptions!D31</f>
        <v>8</v>
      </c>
    </row>
    <row r="32" spans="2:9" ht="10" customHeight="1" x14ac:dyDescent="0.25"/>
    <row r="33" spans="3:6" x14ac:dyDescent="0.25">
      <c r="C33" s="1" t="s">
        <v>49</v>
      </c>
      <c r="F33" s="16" t="s">
        <v>59</v>
      </c>
    </row>
    <row r="34" spans="3:6" x14ac:dyDescent="0.25">
      <c r="C34" s="1" t="s">
        <v>23</v>
      </c>
      <c r="D34" s="5">
        <v>1200</v>
      </c>
      <c r="E34" t="s">
        <v>35</v>
      </c>
      <c r="F34" s="21">
        <f>Assumptions!D34</f>
        <v>1000</v>
      </c>
    </row>
    <row r="35" spans="3:6" x14ac:dyDescent="0.25">
      <c r="C35" s="1" t="s">
        <v>24</v>
      </c>
      <c r="D35" s="5">
        <v>200</v>
      </c>
      <c r="E35" t="s">
        <v>35</v>
      </c>
      <c r="F35" s="21">
        <f>Assumptions!D35</f>
        <v>200</v>
      </c>
    </row>
    <row r="36" spans="3:6" x14ac:dyDescent="0.25">
      <c r="C36" s="1" t="s">
        <v>25</v>
      </c>
      <c r="D36" s="5">
        <v>150</v>
      </c>
      <c r="E36" t="s">
        <v>35</v>
      </c>
      <c r="F36" s="21">
        <f>Assumptions!D36</f>
        <v>125</v>
      </c>
    </row>
    <row r="37" spans="3:6" x14ac:dyDescent="0.25">
      <c r="C37" s="1" t="s">
        <v>26</v>
      </c>
      <c r="D37" s="5">
        <v>2000</v>
      </c>
      <c r="E37" t="s">
        <v>35</v>
      </c>
      <c r="F37" s="21">
        <f>Assumptions!D37</f>
        <v>0</v>
      </c>
    </row>
    <row r="38" spans="3:6" x14ac:dyDescent="0.25">
      <c r="C38" s="1" t="s">
        <v>27</v>
      </c>
      <c r="D38" s="5">
        <v>75</v>
      </c>
      <c r="E38" t="s">
        <v>35</v>
      </c>
      <c r="F38" s="21">
        <f>Assumptions!D38</f>
        <v>25</v>
      </c>
    </row>
    <row r="39" spans="3:6" x14ac:dyDescent="0.25">
      <c r="C39" s="1" t="s">
        <v>28</v>
      </c>
      <c r="D39" s="5">
        <v>250</v>
      </c>
      <c r="E39" t="s">
        <v>35</v>
      </c>
      <c r="F39" s="21">
        <f>Assumptions!D39</f>
        <v>100</v>
      </c>
    </row>
    <row r="40" spans="3:6" x14ac:dyDescent="0.25">
      <c r="C40" s="1" t="s">
        <v>29</v>
      </c>
      <c r="D40" s="6">
        <v>5.0000000000000001E-4</v>
      </c>
      <c r="E40" t="s">
        <v>33</v>
      </c>
      <c r="F40" s="21">
        <f>Assumptions!D40</f>
        <v>1E-3</v>
      </c>
    </row>
    <row r="41" spans="3:6" x14ac:dyDescent="0.25">
      <c r="C41" s="1" t="s">
        <v>30</v>
      </c>
      <c r="D41" s="5">
        <v>50</v>
      </c>
      <c r="E41" t="s">
        <v>35</v>
      </c>
      <c r="F41" s="21">
        <f>Assumptions!D41</f>
        <v>50</v>
      </c>
    </row>
    <row r="42" spans="3:6" x14ac:dyDescent="0.25">
      <c r="C42" s="1" t="s">
        <v>31</v>
      </c>
      <c r="D42" s="5">
        <v>50</v>
      </c>
      <c r="E42" t="s">
        <v>35</v>
      </c>
      <c r="F42" s="21">
        <f>Assumptions!D42</f>
        <v>0</v>
      </c>
    </row>
    <row r="43" spans="3:6" x14ac:dyDescent="0.25">
      <c r="C43" s="1" t="s">
        <v>57</v>
      </c>
      <c r="D43" s="5">
        <v>400</v>
      </c>
      <c r="E43" t="s">
        <v>35</v>
      </c>
      <c r="F43" s="21">
        <f>Assumptions!D43</f>
        <v>0</v>
      </c>
    </row>
    <row r="44" spans="3:6" x14ac:dyDescent="0.25">
      <c r="C44" s="1" t="s">
        <v>50</v>
      </c>
      <c r="D44" s="6">
        <v>0</v>
      </c>
      <c r="E44" t="s">
        <v>34</v>
      </c>
      <c r="F44" s="26">
        <f>Assumptions!D44</f>
        <v>5.0000000000000001E-3</v>
      </c>
    </row>
    <row r="45" spans="3:6" x14ac:dyDescent="0.25">
      <c r="C45" s="1" t="s">
        <v>32</v>
      </c>
      <c r="D45" s="6">
        <v>0.15</v>
      </c>
      <c r="E45" t="s">
        <v>34</v>
      </c>
      <c r="F45" s="26">
        <f>Assumptions!D45</f>
        <v>0.15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88C5-DF5F-B541-BDE6-137C82627712}">
  <dimension ref="B3:I32"/>
  <sheetViews>
    <sheetView topLeftCell="A8" zoomScale="230" zoomScaleNormal="230" workbookViewId="0">
      <selection activeCell="I31" sqref="I31"/>
    </sheetView>
  </sheetViews>
  <sheetFormatPr baseColWidth="10" defaultRowHeight="19" x14ac:dyDescent="0.25"/>
  <cols>
    <col min="1" max="1" width="4" customWidth="1"/>
    <col min="2" max="2" width="3.1640625" style="9" customWidth="1"/>
    <col min="3" max="3" width="12" style="1" customWidth="1"/>
    <col min="4" max="4" width="14.83203125" style="3" customWidth="1"/>
    <col min="5" max="5" width="0.6640625" customWidth="1"/>
    <col min="6" max="6" width="14.1640625" customWidth="1"/>
    <col min="7" max="7" width="2.1640625" customWidth="1"/>
    <col min="8" max="8" width="14.83203125" customWidth="1"/>
    <col min="9" max="9" width="13" customWidth="1"/>
  </cols>
  <sheetData>
    <row r="3" spans="2:9" ht="21" x14ac:dyDescent="0.25">
      <c r="C3" s="10" t="s">
        <v>53</v>
      </c>
    </row>
    <row r="4" spans="2:9" ht="11" customHeight="1" x14ac:dyDescent="0.25"/>
    <row r="5" spans="2:9" x14ac:dyDescent="0.25">
      <c r="B5" s="9" t="s">
        <v>38</v>
      </c>
      <c r="D5" s="51" t="s">
        <v>65</v>
      </c>
      <c r="E5" s="50"/>
      <c r="F5" s="50" t="s">
        <v>64</v>
      </c>
      <c r="H5" s="58" t="s">
        <v>60</v>
      </c>
      <c r="I5" s="58" t="s">
        <v>63</v>
      </c>
    </row>
    <row r="6" spans="2:9" x14ac:dyDescent="0.25">
      <c r="C6" s="1" t="s">
        <v>39</v>
      </c>
      <c r="D6" s="3">
        <f>'Model Operation Assumptions'!D9*'Model Operation Assumptions'!E9+'Model Operation Assumptions'!D10*'Model Operation Assumptions'!E10+'Model Operation Assumptions'!D11*'Model Operation Assumptions'!E11+'Model Operation Assumptions'!D12*'Model Operation Assumptions'!E12+'Model Operation Assumptions'!D13*'Model Operation Assumptions'!E13</f>
        <v>45250</v>
      </c>
      <c r="F6" s="4">
        <f>D6*12</f>
        <v>543000</v>
      </c>
      <c r="H6" s="59">
        <f>'Income Statement'!F6</f>
        <v>93000</v>
      </c>
      <c r="I6" s="59">
        <f>F6-H6</f>
        <v>450000</v>
      </c>
    </row>
    <row r="7" spans="2:9" ht="20" thickBot="1" x14ac:dyDescent="0.3">
      <c r="C7" s="1" t="s">
        <v>14</v>
      </c>
      <c r="D7" s="12">
        <f>'Model Operation Assumptions'!D16*'Model Operation Assumptions'!F16+'Model Operation Assumptions'!D17*'Model Operation Assumptions'!F17+'Model Operation Assumptions'!D18*'Model Operation Assumptions'!F18</f>
        <v>21799.78</v>
      </c>
      <c r="E7" s="13"/>
      <c r="F7" s="14">
        <f>D7*12</f>
        <v>261597.36</v>
      </c>
      <c r="H7" s="60">
        <f>'Income Statement'!F7</f>
        <v>9000</v>
      </c>
      <c r="I7" s="60">
        <f t="shared" ref="I7:I8" si="0">F7-H7</f>
        <v>252597.36</v>
      </c>
    </row>
    <row r="8" spans="2:9" x14ac:dyDescent="0.25">
      <c r="D8" s="3">
        <f>SUM(D6:D7)</f>
        <v>67049.78</v>
      </c>
      <c r="F8" s="4">
        <f>D8*12</f>
        <v>804597.36</v>
      </c>
      <c r="H8" s="59">
        <f>'Income Statement'!F8</f>
        <v>102000</v>
      </c>
      <c r="I8" s="59">
        <f t="shared" si="0"/>
        <v>702597.36</v>
      </c>
    </row>
    <row r="9" spans="2:9" ht="8" customHeight="1" x14ac:dyDescent="0.25">
      <c r="H9" s="59"/>
      <c r="I9" s="61"/>
    </row>
    <row r="10" spans="2:9" x14ac:dyDescent="0.25">
      <c r="B10" s="9" t="s">
        <v>40</v>
      </c>
      <c r="H10" s="59"/>
      <c r="I10" s="61"/>
    </row>
    <row r="11" spans="2:9" x14ac:dyDescent="0.25">
      <c r="C11" s="1" t="s">
        <v>41</v>
      </c>
      <c r="D11" s="3">
        <f>'Model Operation Assumptions'!D16*'Model Operation Assumptions'!E16+'Model Operation Assumptions'!D17*'Model Operation Assumptions'!E17+'Model Operation Assumptions'!D18*'Model Operation Assumptions'!E18</f>
        <v>13110</v>
      </c>
      <c r="F11" s="4">
        <f>D11*12</f>
        <v>157320</v>
      </c>
      <c r="H11" s="59">
        <f>'Income Statement'!F11</f>
        <v>3000</v>
      </c>
      <c r="I11" s="59">
        <f>F11-H11</f>
        <v>154320</v>
      </c>
    </row>
    <row r="12" spans="2:9" ht="4" customHeight="1" thickBot="1" x14ac:dyDescent="0.3">
      <c r="D12" s="12"/>
      <c r="E12" s="13"/>
      <c r="F12" s="13"/>
      <c r="H12" s="60"/>
      <c r="I12" s="62"/>
    </row>
    <row r="13" spans="2:9" x14ac:dyDescent="0.25">
      <c r="B13" s="9" t="s">
        <v>42</v>
      </c>
      <c r="D13" s="3">
        <f>D8-D11</f>
        <v>53939.78</v>
      </c>
      <c r="F13" s="4">
        <f>D13*12</f>
        <v>647277.36</v>
      </c>
      <c r="H13" s="59">
        <f>'Income Statement'!F13</f>
        <v>99000</v>
      </c>
      <c r="I13" s="59">
        <f>F13-H13</f>
        <v>548277.36</v>
      </c>
    </row>
    <row r="14" spans="2:9" ht="9" customHeight="1" x14ac:dyDescent="0.25">
      <c r="H14" s="59"/>
      <c r="I14" s="61"/>
    </row>
    <row r="15" spans="2:9" x14ac:dyDescent="0.25">
      <c r="B15" s="9" t="s">
        <v>43</v>
      </c>
      <c r="H15" s="59"/>
      <c r="I15" s="61"/>
    </row>
    <row r="16" spans="2:9" x14ac:dyDescent="0.25">
      <c r="C16" s="1" t="s">
        <v>44</v>
      </c>
      <c r="D16" s="3">
        <f>('Model Operation Assumptions'!D22+'Model Operation Assumptions'!D23+'Model Operation Assumptions'!D24+'Model Operation Assumptions'!D25+'Model Operation Assumptions'!D26+'Model Operation Assumptions'!D27+'Model Operation Assumptions'!D28)/12</f>
        <v>10000</v>
      </c>
      <c r="F16" s="4">
        <f>D16*12</f>
        <v>120000</v>
      </c>
      <c r="H16" s="59">
        <f>'Income Statement'!F16</f>
        <v>50000</v>
      </c>
      <c r="I16" s="59">
        <f t="shared" ref="I16:I27" si="1">F16-H16</f>
        <v>70000</v>
      </c>
    </row>
    <row r="17" spans="3:9" x14ac:dyDescent="0.25">
      <c r="C17" s="1" t="s">
        <v>45</v>
      </c>
      <c r="D17" s="3">
        <f>D16*('Model Operation Assumptions'!D44+'Model Operation Assumptions'!D45)</f>
        <v>1500</v>
      </c>
      <c r="F17" s="4">
        <f>D17*12</f>
        <v>18000</v>
      </c>
      <c r="H17" s="59">
        <f>'Income Statement'!F17</f>
        <v>7750</v>
      </c>
      <c r="I17" s="59">
        <f t="shared" si="1"/>
        <v>10250</v>
      </c>
    </row>
    <row r="18" spans="3:9" x14ac:dyDescent="0.25">
      <c r="C18" s="1" t="s">
        <v>23</v>
      </c>
      <c r="D18" s="3">
        <f>'Model Operation Assumptions'!D34</f>
        <v>1200</v>
      </c>
      <c r="F18" s="4">
        <f t="shared" ref="F18:F27" si="2">D18*12</f>
        <v>14400</v>
      </c>
      <c r="H18" s="59">
        <f>'Income Statement'!F18</f>
        <v>12000</v>
      </c>
      <c r="I18" s="59">
        <f t="shared" si="1"/>
        <v>2400</v>
      </c>
    </row>
    <row r="19" spans="3:9" x14ac:dyDescent="0.25">
      <c r="C19" s="1" t="s">
        <v>24</v>
      </c>
      <c r="D19" s="3">
        <f>'Model Operation Assumptions'!D35</f>
        <v>200</v>
      </c>
      <c r="F19" s="4">
        <f t="shared" si="2"/>
        <v>2400</v>
      </c>
      <c r="H19" s="59">
        <f>'Income Statement'!F19</f>
        <v>2400</v>
      </c>
      <c r="I19" s="59">
        <f t="shared" si="1"/>
        <v>0</v>
      </c>
    </row>
    <row r="20" spans="3:9" x14ac:dyDescent="0.25">
      <c r="C20" s="1" t="s">
        <v>25</v>
      </c>
      <c r="D20" s="3">
        <f>'Model Operation Assumptions'!D36</f>
        <v>150</v>
      </c>
      <c r="F20" s="4">
        <f t="shared" si="2"/>
        <v>1800</v>
      </c>
      <c r="H20" s="59">
        <f>'Income Statement'!F20</f>
        <v>1500</v>
      </c>
      <c r="I20" s="59">
        <f t="shared" si="1"/>
        <v>300</v>
      </c>
    </row>
    <row r="21" spans="3:9" x14ac:dyDescent="0.25">
      <c r="C21" s="1" t="s">
        <v>26</v>
      </c>
      <c r="D21" s="3">
        <f>'Model Operation Assumptions'!D37</f>
        <v>2000</v>
      </c>
      <c r="F21" s="4">
        <f t="shared" si="2"/>
        <v>24000</v>
      </c>
      <c r="H21" s="59">
        <f>'Income Statement'!F21</f>
        <v>0</v>
      </c>
      <c r="I21" s="59">
        <f t="shared" si="1"/>
        <v>24000</v>
      </c>
    </row>
    <row r="22" spans="3:9" x14ac:dyDescent="0.25">
      <c r="C22" s="1" t="s">
        <v>27</v>
      </c>
      <c r="D22" s="3">
        <f>'Model Operation Assumptions'!D38</f>
        <v>75</v>
      </c>
      <c r="F22" s="4">
        <f t="shared" si="2"/>
        <v>900</v>
      </c>
      <c r="H22" s="59">
        <f>'Income Statement'!F22</f>
        <v>300</v>
      </c>
      <c r="I22" s="59">
        <f t="shared" si="1"/>
        <v>600</v>
      </c>
    </row>
    <row r="23" spans="3:9" x14ac:dyDescent="0.25">
      <c r="C23" s="1" t="s">
        <v>28</v>
      </c>
      <c r="D23" s="3">
        <f>'Model Operation Assumptions'!D39</f>
        <v>250</v>
      </c>
      <c r="F23" s="4">
        <f t="shared" si="2"/>
        <v>3000</v>
      </c>
      <c r="H23" s="59">
        <f>'Income Statement'!F23</f>
        <v>1200</v>
      </c>
      <c r="I23" s="59">
        <f t="shared" si="1"/>
        <v>1800</v>
      </c>
    </row>
    <row r="24" spans="3:9" x14ac:dyDescent="0.25">
      <c r="C24" s="1" t="s">
        <v>29</v>
      </c>
      <c r="D24" s="3">
        <f>'Model Operation Assumptions'!D40*'Model Business Results'!D8</f>
        <v>33.524889999999999</v>
      </c>
      <c r="F24" s="4">
        <f t="shared" si="2"/>
        <v>402.29867999999999</v>
      </c>
      <c r="H24" s="59">
        <f>'Income Statement'!F24</f>
        <v>102</v>
      </c>
      <c r="I24" s="59">
        <f t="shared" si="1"/>
        <v>300.29867999999999</v>
      </c>
    </row>
    <row r="25" spans="3:9" x14ac:dyDescent="0.25">
      <c r="C25" s="1" t="s">
        <v>30</v>
      </c>
      <c r="D25" s="3">
        <f>'Model Operation Assumptions'!D41</f>
        <v>50</v>
      </c>
      <c r="F25" s="4">
        <f t="shared" si="2"/>
        <v>600</v>
      </c>
      <c r="H25" s="59">
        <f>'Income Statement'!F25</f>
        <v>600</v>
      </c>
      <c r="I25" s="59">
        <f t="shared" si="1"/>
        <v>0</v>
      </c>
    </row>
    <row r="26" spans="3:9" x14ac:dyDescent="0.25">
      <c r="C26" s="1" t="s">
        <v>31</v>
      </c>
      <c r="D26" s="3">
        <f>'Model Operation Assumptions'!D42</f>
        <v>50</v>
      </c>
      <c r="F26" s="4">
        <f t="shared" si="2"/>
        <v>600</v>
      </c>
      <c r="H26" s="59">
        <f>'Income Statement'!F26</f>
        <v>0</v>
      </c>
      <c r="I26" s="59">
        <f t="shared" si="1"/>
        <v>600</v>
      </c>
    </row>
    <row r="27" spans="3:9" x14ac:dyDescent="0.25">
      <c r="C27" s="1" t="s">
        <v>57</v>
      </c>
      <c r="D27" s="3">
        <f>'Model Operation Assumptions'!D43</f>
        <v>400</v>
      </c>
      <c r="F27" s="4">
        <f t="shared" si="2"/>
        <v>4800</v>
      </c>
      <c r="H27" s="59">
        <f>'Income Statement'!F27</f>
        <v>0</v>
      </c>
      <c r="I27" s="59">
        <f t="shared" si="1"/>
        <v>4800</v>
      </c>
    </row>
    <row r="28" spans="3:9" ht="11" customHeight="1" thickBot="1" x14ac:dyDescent="0.3">
      <c r="D28" s="12"/>
      <c r="E28" s="13"/>
      <c r="F28" s="13"/>
      <c r="H28" s="60"/>
      <c r="I28" s="62"/>
    </row>
    <row r="29" spans="3:9" x14ac:dyDescent="0.25">
      <c r="C29" s="1" t="s">
        <v>46</v>
      </c>
      <c r="D29" s="3">
        <f>SUM(D16:D27)</f>
        <v>15908.524890000001</v>
      </c>
      <c r="F29" s="4">
        <f>D29*12</f>
        <v>190902.29868000001</v>
      </c>
      <c r="H29" s="59">
        <f>'Income Statement'!F29</f>
        <v>75852</v>
      </c>
      <c r="I29" s="59">
        <f>F29-H29</f>
        <v>115050.29868000001</v>
      </c>
    </row>
    <row r="30" spans="3:9" ht="11" customHeight="1" thickBot="1" x14ac:dyDescent="0.3">
      <c r="D30" s="12"/>
      <c r="E30" s="13"/>
      <c r="F30" s="13"/>
      <c r="H30" s="60"/>
      <c r="I30" s="62"/>
    </row>
    <row r="31" spans="3:9" x14ac:dyDescent="0.25">
      <c r="C31" s="1" t="s">
        <v>47</v>
      </c>
      <c r="D31" s="3">
        <f>D13-D29</f>
        <v>38031.255109999998</v>
      </c>
      <c r="F31" s="4">
        <f>D31*12</f>
        <v>456375.06131999998</v>
      </c>
      <c r="H31" s="59">
        <f>'Income Statement'!F31</f>
        <v>23148</v>
      </c>
      <c r="I31" s="59">
        <f>F31-H31</f>
        <v>433227.06131999998</v>
      </c>
    </row>
    <row r="32" spans="3:9" x14ac:dyDescent="0.25">
      <c r="D32" s="1" t="s">
        <v>52</v>
      </c>
      <c r="F32" s="2">
        <f>F31/F8</f>
        <v>0.5672092452801486</v>
      </c>
      <c r="H32" s="63">
        <f>'Income Statement'!F32</f>
        <v>0.22694117647058823</v>
      </c>
      <c r="I32" s="63">
        <f>F32-H32</f>
        <v>0.3402680688095604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5F3E-7BBC-554A-B473-A50127FC59D6}">
  <dimension ref="A1:C18"/>
  <sheetViews>
    <sheetView tabSelected="1" zoomScale="325" zoomScaleNormal="325" workbookViewId="0">
      <selection activeCell="A9" sqref="A9"/>
    </sheetView>
  </sheetViews>
  <sheetFormatPr baseColWidth="10" defaultRowHeight="16" x14ac:dyDescent="0.2"/>
  <cols>
    <col min="1" max="1" width="13.6640625" customWidth="1"/>
  </cols>
  <sheetData>
    <row r="1" spans="1:3" ht="19" x14ac:dyDescent="0.25">
      <c r="A1" s="9" t="s">
        <v>55</v>
      </c>
    </row>
    <row r="2" spans="1:3" s="66" customFormat="1" x14ac:dyDescent="0.2">
      <c r="A2" s="65"/>
    </row>
    <row r="3" spans="1:3" s="66" customFormat="1" x14ac:dyDescent="0.2">
      <c r="B3" s="66" t="s">
        <v>66</v>
      </c>
    </row>
    <row r="4" spans="1:3" s="66" customFormat="1" x14ac:dyDescent="0.2">
      <c r="A4" s="67"/>
    </row>
    <row r="5" spans="1:3" s="66" customFormat="1" x14ac:dyDescent="0.2">
      <c r="A5" s="75" t="s">
        <v>76</v>
      </c>
    </row>
    <row r="6" spans="1:3" s="66" customFormat="1" x14ac:dyDescent="0.2">
      <c r="A6" s="68">
        <v>2000</v>
      </c>
      <c r="B6" s="66" t="s">
        <v>67</v>
      </c>
    </row>
    <row r="7" spans="1:3" s="66" customFormat="1" x14ac:dyDescent="0.2">
      <c r="A7" s="69">
        <v>10000</v>
      </c>
      <c r="B7" s="66" t="s">
        <v>68</v>
      </c>
      <c r="C7" s="76" t="s">
        <v>77</v>
      </c>
    </row>
    <row r="8" spans="1:3" s="66" customFormat="1" x14ac:dyDescent="0.2">
      <c r="A8" s="20">
        <v>0.05</v>
      </c>
      <c r="B8" s="66" t="s">
        <v>69</v>
      </c>
    </row>
    <row r="9" spans="1:3" s="66" customFormat="1" x14ac:dyDescent="0.2">
      <c r="A9" s="70">
        <f>A7*A8</f>
        <v>500</v>
      </c>
      <c r="B9" s="66" t="s">
        <v>71</v>
      </c>
    </row>
    <row r="10" spans="1:3" s="66" customFormat="1" x14ac:dyDescent="0.2">
      <c r="A10" s="71">
        <v>0.5</v>
      </c>
      <c r="B10" s="66" t="s">
        <v>70</v>
      </c>
    </row>
    <row r="11" spans="1:3" s="66" customFormat="1" x14ac:dyDescent="0.2">
      <c r="A11" s="70">
        <f>A9*A10</f>
        <v>250</v>
      </c>
      <c r="B11" s="66" t="s">
        <v>72</v>
      </c>
    </row>
    <row r="12" spans="1:3" s="66" customFormat="1" x14ac:dyDescent="0.2">
      <c r="A12" s="72">
        <f>A6/A11</f>
        <v>8</v>
      </c>
      <c r="B12" s="66" t="s">
        <v>73</v>
      </c>
    </row>
    <row r="13" spans="1:3" s="66" customFormat="1" x14ac:dyDescent="0.2"/>
    <row r="14" spans="1:3" s="66" customFormat="1" x14ac:dyDescent="0.2">
      <c r="A14" s="64">
        <v>1000</v>
      </c>
      <c r="B14" s="66" t="s">
        <v>74</v>
      </c>
    </row>
    <row r="15" spans="1:3" s="66" customFormat="1" x14ac:dyDescent="0.2">
      <c r="A15" s="65"/>
    </row>
    <row r="16" spans="1:3" s="66" customFormat="1" x14ac:dyDescent="0.2">
      <c r="A16" s="73">
        <f>A14*A11</f>
        <v>250000</v>
      </c>
    </row>
    <row r="17" spans="1:2" s="66" customFormat="1" x14ac:dyDescent="0.2">
      <c r="A17" s="74">
        <f>A6/A16</f>
        <v>8.0000000000000002E-3</v>
      </c>
      <c r="B17" s="66" t="s">
        <v>75</v>
      </c>
    </row>
    <row r="18" spans="1:2" x14ac:dyDescent="0.2">
      <c r="A1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Income Statement</vt:lpstr>
      <vt:lpstr>Model Operation Assumptions</vt:lpstr>
      <vt:lpstr>Model Business Results</vt:lpstr>
      <vt:lpstr>Marketing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2020-05-13T11:38:44Z</dcterms:created>
  <dcterms:modified xsi:type="dcterms:W3CDTF">2020-07-16T19:05:12Z</dcterms:modified>
</cp:coreProperties>
</file>